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<sst xmlns="http://schemas.openxmlformats.org/spreadsheetml/2006/main" count="1068" uniqueCount="878">
  <si>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</si>
  <si>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</si>
  <si>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</si>
  <si>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</si>
  <si>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</si>
  <si>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</si>
  <si>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</si>
  <si>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</si>
  <si>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</si>
  <si>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</si>
  <si>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</si>
  <si>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</si>
  <si>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</si>
  <si>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</si>
  <si>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</si>
  <si>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</si>
  <si>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</si>
  <si>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</si>
  <si>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</si>
  <si>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</si>
  <si>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</si>
  <si>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</si>
  <si>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</si>
  <si>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</si>
  <si>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</si>
  <si>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</si>
  <si>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</si>
  <si>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</si>
  <si>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</si>
  <si>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</si>
  <si>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</si>
  <si>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</si>
  <si>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</si>
  <si>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</si>
  <si>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</si>
  <si>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</si>
  <si>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</si>
  <si>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</si>
  <si>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</si>
  <si>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</si>
  <si>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</si>
  <si>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</si>
  <si>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</si>
  <si>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</si>
  <si>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</si>
  <si>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</si>
  <si>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</si>
  <si>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</si>
  <si>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</si>
  <si>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</si>
  <si>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</si>
  <si>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</si>
  <si>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</si>
  <si>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</si>
  <si>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</si>
  <si>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</si>
  <si>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</si>
  <si>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</si>
  <si>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</si>
  <si>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</si>
  <si>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</si>
  <si>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</si>
  <si>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</si>
  <si>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</si>
  <si>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</si>
  <si>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</si>
  <si>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</si>
  <si>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</si>
  <si>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</si>
  <si>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</si>
  <si>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</si>
  <si>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</si>
  <si>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</si>
  <si>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</si>
  <si>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</si>
  <si>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</si>
  <si>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</si>
  <si>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</si>
  <si>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</si>
  <si>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</si>
  <si>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</si>
  <si>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</si>
  <si>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</si>
  <si>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</si>
  <si>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</si>
  <si>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</si>
  <si>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</si>
  <si>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</si>
  <si>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</si>
  <si>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</si>
  <si>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</si>
  <si>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</si>
  <si>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</si>
  <si>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</si>
  <si>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</si>
  <si>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</si>
  <si>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</si>
  <si>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</si>
  <si>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</si>
  <si>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</si>
  <si>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</si>
  <si>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</si>
  <si>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</si>
  <si>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</si>
  <si>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</si>
  <si>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</si>
  <si>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</si>
  <si>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</si>
  <si>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</si>
  <si>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</si>
  <si>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</si>
  <si>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</si>
  <si>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</si>
  <si>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</si>
  <si>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</si>
  <si>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</si>
  <si>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</si>
  <si>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</si>
  <si>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</si>
  <si>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</si>
  <si>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</si>
  <si>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</si>
  <si>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</si>
  <si>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</si>
  <si>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</si>
  <si>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</si>
  <si>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</si>
  <si>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</si>
  <si>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</si>
  <si>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</si>
  <si>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</si>
  <si>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</si>
  <si>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</si>
  <si>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</si>
  <si>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</si>
  <si>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</si>
  <si>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</si>
  <si>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</si>
  <si>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</si>
  <si>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</si>
  <si>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</si>
  <si>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</si>
  <si>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</si>
  <si>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</si>
  <si>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</si>
  <si>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</si>
  <si>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</si>
  <si>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</si>
  <si>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</si>
  <si>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</si>
  <si>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</si>
  <si>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</si>
  <si>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</si>
  <si>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</si>
  <si>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</si>
  <si>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</si>
  <si>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</si>
  <si>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</si>
  <si>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</si>
  <si>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</si>
  <si>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</si>
  <si>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</si>
  <si>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</si>
  <si>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</si>
  <si>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</si>
  <si>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</si>
  <si>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</si>
  <si>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</si>
  <si>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</si>
  <si>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</si>
  <si>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</si>
  <si>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</si>
  <si>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</si>
  <si>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</si>
  <si>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</si>
  <si>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</si>
  <si>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</si>
  <si>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</si>
  <si>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</si>
  <si>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</si>
  <si>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</si>
  <si>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</si>
  <si>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</si>
  <si>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</si>
  <si>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</si>
  <si>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</si>
  <si>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</si>
  <si>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</si>
  <si>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</si>
  <si>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</si>
  <si>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</si>
  <si>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</si>
  <si>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</si>
  <si>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</si>
  <si>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</si>
  <si>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</si>
  <si>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</si>
  <si>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</si>
  <si>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</si>
  <si>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</si>
  <si>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</si>
  <si>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</si>
  <si>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</si>
  <si>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</si>
  <si>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</si>
  <si>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</si>
  <si>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</si>
  <si>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</si>
  <si>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</si>
  <si>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</si>
  <si>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</si>
  <si>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</si>
  <si>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</si>
  <si>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</si>
  <si>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</si>
  <si>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</si>
  <si>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</si>
  <si>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</si>
  <si>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</si>
  <si>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</si>
  <si>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</si>
  <si>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</si>
  <si>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</si>
  <si>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</si>
  <si>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</si>
  <si>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</si>
  <si>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</si>
  <si>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</si>
  <si>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</si>
  <si>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</si>
  <si>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</si>
  <si>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</si>
  <si>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</si>
  <si>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</si>
  <si>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</si>
  <si>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</si>
  <si>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</si>
  <si>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</si>
  <si>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</si>
  <si>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</si>
  <si>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</si>
  <si>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</si>
  <si>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</si>
  <si>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</si>
  <si>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</si>
  <si>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</si>
  <si>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</si>
  <si>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</si>
  <si>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</si>
  <si>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</si>
  <si>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</si>
  <si>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</si>
  <si>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</si>
  <si>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</si>
  <si>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</si>
  <si>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</si>
  <si>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</si>
  <si>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</si>
  <si>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</si>
  <si>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</si>
  <si>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</si>
  <si>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</si>
  <si>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</si>
  <si>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</si>
  <si>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</si>
  <si>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</si>
  <si>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</si>
  <si>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</si>
  <si>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</si>
  <si>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</si>
  <si>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</si>
  <si>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</si>
  <si>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</si>
  <si>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</si>
  <si>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</si>
  <si>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</si>
  <si>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</si>
  <si>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</si>
  <si>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</si>
  <si>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</si>
  <si>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</si>
  <si>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</si>
  <si>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</si>
  <si>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</si>
  <si>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</si>
  <si>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</si>
  <si>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</si>
  <si>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</si>
  <si>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</si>
  <si>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</si>
  <si>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</si>
  <si>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</si>
  <si>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</si>
  <si>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</si>
  <si>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</si>
  <si>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</si>
  <si>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</si>
  <si>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</si>
  <si>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</si>
  <si>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</si>
  <si>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</si>
  <si>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</si>
  <si>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</si>
  <si>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</si>
  <si>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</si>
  <si>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</si>
  <si>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</si>
  <si>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</si>
  <si>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</si>
  <si>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</si>
  <si>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</si>
  <si>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</si>
  <si>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</si>
  <si>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</si>
  <si>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</si>
  <si>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</si>
  <si>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</si>
  <si>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</si>
  <si>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</si>
  <si>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</si>
  <si>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</si>
  <si>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</si>
  <si>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</si>
  <si>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</si>
  <si>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</si>
  <si>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</si>
  <si>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</si>
  <si>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</si>
  <si>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</si>
  <si>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</si>
  <si>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</si>
  <si>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</si>
  <si>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</si>
  <si>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</si>
  <si>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</si>
  <si>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</si>
  <si>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</si>
  <si>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</si>
  <si>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</si>
  <si>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</si>
  <si>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</si>
  <si>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</si>
  <si>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</si>
  <si>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</si>
  <si>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</si>
  <si>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</si>
  <si>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</si>
  <si>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</si>
  <si>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</si>
  <si>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</si>
  <si>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</si>
  <si>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</si>
  <si>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</si>
  <si>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</si>
  <si>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</si>
  <si>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</si>
  <si>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</si>
  <si>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</si>
  <si>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</si>
  <si>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</si>
  <si>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</si>
  <si>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</si>
  <si>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</si>
  <si>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</si>
  <si>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</si>
  <si>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</si>
  <si>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</si>
  <si>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</si>
  <si>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</si>
  <si>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</si>
  <si>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</si>
  <si>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</si>
  <si>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</si>
  <si>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</si>
  <si>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</si>
  <si>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</si>
  <si>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</si>
  <si>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</si>
  <si>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</si>
  <si>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</si>
  <si>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</si>
  <si>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</si>
  <si>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</si>
  <si>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</si>
  <si>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</si>
  <si>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</si>
  <si>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</si>
  <si>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</si>
  <si>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</si>
  <si>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</si>
  <si>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</si>
  <si>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</si>
  <si>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</si>
  <si>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</si>
  <si>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</si>
  <si>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</si>
  <si>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</si>
  <si>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</si>
  <si>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</si>
  <si>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</si>
  <si>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</si>
  <si>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</si>
  <si>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</si>
  <si>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</si>
  <si>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</si>
  <si>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</si>
  <si>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</si>
  <si>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</si>
  <si>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</si>
  <si>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</si>
  <si>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</si>
  <si>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</si>
  <si>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</si>
  <si>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</si>
  <si>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</si>
  <si>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</si>
  <si>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</si>
  <si>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</si>
  <si>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</si>
  <si>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</si>
  <si>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</si>
  <si>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</si>
  <si>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</si>
  <si>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</si>
  <si>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</si>
  <si>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</si>
  <si>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</si>
  <si>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</si>
  <si>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</si>
  <si>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</si>
  <si>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</si>
  <si>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</si>
  <si>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</si>
  <si>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</si>
  <si>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</si>
  <si>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</si>
  <si>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</si>
  <si>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</si>
  <si>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</si>
  <si>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</si>
  <si>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</si>
  <si>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</si>
  <si>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</si>
  <si>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</si>
  <si>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</si>
  <si>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</si>
  <si>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</si>
  <si>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</si>
  <si>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</si>
  <si>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</si>
  <si>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</si>
  <si>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</si>
  <si>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</si>
  <si>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</si>
  <si>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</si>
  <si>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</si>
  <si>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</si>
  <si>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</si>
  <si>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</si>
  <si>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</si>
  <si>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</si>
  <si>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</si>
  <si>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</si>
  <si>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</si>
  <si>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</si>
  <si>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</si>
  <si>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</si>
  <si>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</si>
  <si>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</si>
  <si>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</si>
  <si>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</si>
  <si>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</si>
  <si>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</si>
  <si>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</si>
  <si>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</si>
  <si>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</si>
  <si>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</si>
  <si>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</si>
  <si>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</si>
  <si>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</si>
  <si>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</si>
  <si>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</si>
  <si>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</si>
  <si>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</si>
  <si>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</si>
  <si>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</si>
  <si>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</si>
  <si>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</si>
  <si>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</si>
  <si>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</si>
  <si>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</si>
  <si>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</si>
  <si>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</si>
  <si>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</si>
  <si>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</si>
  <si>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</si>
  <si>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</si>
  <si>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</si>
  <si>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</si>
  <si>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</si>
  <si>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</si>
  <si>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</si>
  <si>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</si>
  <si>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</si>
  <si>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</si>
  <si>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</si>
  <si>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</si>
  <si>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</si>
  <si>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</si>
  <si>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</si>
  <si>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</si>
  <si>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</si>
  <si>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</si>
  <si>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</si>
  <si>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</si>
  <si>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</si>
  <si>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</si>
  <si>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</si>
  <si>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</si>
  <si>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</si>
  <si>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</si>
  <si>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</si>
  <si>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</si>
  <si>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</si>
  <si>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</si>
  <si>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</si>
  <si>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</si>
  <si>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</si>
  <si>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</si>
  <si>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</si>
  <si>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</si>
  <si>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</si>
  <si>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</si>
  <si>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</si>
  <si>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</si>
  <si>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</si>
  <si>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</si>
  <si>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</si>
  <si>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</si>
  <si>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</si>
  <si>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</si>
  <si>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</si>
  <si>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</si>
  <si>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</si>
  <si>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</si>
  <si>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</si>
  <si>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</si>
  <si>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</si>
  <si>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</si>
  <si>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</si>
  <si>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</si>
  <si>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</si>
  <si>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</si>
  <si>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</si>
  <si>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</si>
  <si>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</si>
  <si>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</si>
  <si>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</si>
  <si>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</si>
  <si>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</si>
  <si>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</si>
  <si>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</si>
  <si>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</si>
  <si>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</si>
  <si>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</si>
  <si>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</si>
  <si>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</si>
  <si>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</si>
  <si>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</si>
  <si>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</si>
  <si>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</si>
  <si>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</si>
  <si>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</si>
  <si>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</si>
  <si>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</si>
  <si>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</si>
  <si>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</si>
  <si>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</si>
  <si>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</si>
  <si>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</si>
  <si>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</si>
  <si>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</si>
  <si>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</si>
  <si>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</si>
  <si>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</si>
  <si>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</si>
  <si>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</si>
  <si>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</si>
  <si>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</si>
  <si>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</si>
  <si>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</si>
  <si>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</si>
  <si>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</si>
  <si>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</si>
  <si>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</si>
  <si>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</si>
  <si>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</si>
  <si>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</si>
  <si>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</si>
  <si>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</si>
  <si>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</si>
  <si>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</si>
  <si>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</si>
  <si>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</si>
  <si>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</si>
  <si>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</si>
  <si>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</si>
  <si>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</si>
  <si>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</si>
  <si>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</si>
  <si>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</si>
  <si>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</si>
  <si>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</si>
  <si>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</si>
  <si>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</si>
  <si>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</si>
  <si>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</si>
  <si>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</si>
  <si>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</si>
  <si>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</si>
  <si>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</si>
  <si>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</si>
  <si>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</si>
  <si>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</si>
  <si>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</si>
  <si>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</si>
  <si>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</si>
  <si>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</si>
  <si>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</si>
  <si>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</si>
  <si>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</si>
  <si>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</si>
  <si>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</si>
  <si>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</si>
  <si>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</si>
  <si>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</si>
  <si>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</si>
  <si>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</si>
  <si>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</si>
  <si>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</si>
  <si>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</si>
  <si>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</si>
  <si>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</si>
  <si>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</si>
  <si>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</si>
  <si>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</si>
  <si>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</si>
  <si>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</si>
  <si>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</si>
  <si>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</si>
  <si>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</si>
  <si>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</si>
  <si>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</si>
  <si>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</si>
  <si>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</si>
  <si>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</si>
  <si>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</si>
  <si>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</si>
  <si>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</si>
  <si>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</si>
  <si>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</si>
  <si>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</si>
  <si>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</si>
  <si>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</si>
  <si>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</si>
  <si>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</si>
  <si>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</si>
  <si>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</si>
  <si>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</si>
  <si>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</si>
  <si>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</si>
  <si>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</si>
  <si>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</si>
  <si>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</si>
  <si>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</si>
  <si>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</si>
  <si>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</si>
  <si>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</si>
  <si>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</si>
  <si>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</si>
  <si>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</si>
  <si>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</si>
  <si>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</si>
  <si>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</si>
  <si>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</si>
  <si>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</si>
  <si>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</si>
  <si>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</si>
  <si>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</si>
  <si>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</si>
  <si>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</si>
  <si>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</si>
  <si>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</si>
  <si>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</si>
  <si>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</si>
  <si>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</si>
  <si>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</si>
  <si>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</si>
  <si>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</si>
  <si>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</si>
  <si>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</si>
  <si>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</si>
  <si>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</si>
  <si>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</si>
  <si>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</si>
  <si>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</si>
  <si>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</si>
  <si>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</si>
  <si>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</si>
  <si>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</si>
  <si>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</si>
  <si>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</si>
  <si>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</si>
  <si>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</si>
  <si>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</si>
  <si>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</si>
  <si>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</si>
  <si>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</si>
  <si>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</si>
  <si>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</si>
  <si>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</si>
  <si>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</si>
  <si>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</si>
  <si>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</si>
  <si>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</si>
  <si>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</si>
  <si>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</si>
  <si>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</si>
  <si>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</si>
  <si>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</si>
  <si>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</si>
  <si>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</si>
  <si>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</si>
  <si>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</si>
  <si>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</si>
  <si>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</si>
  <si>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</si>
  <si>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</si>
  <si>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</si>
  <si>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</si>
  <si>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</si>
  <si>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</si>
  <si>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</si>
  <si>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</si>
  <si>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</si>
  <si>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</si>
  <si>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</si>
  <si>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</si>
  <si>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</si>
  <si>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</si>
  <si>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</si>
  <si>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</si>
  <si>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</si>
  <si>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</si>
  <si>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</si>
  <si>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</si>
  <si>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</si>
  <si>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</si>
  <si>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</si>
  <si>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</si>
  <si>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</si>
  <si>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</si>
  <si>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</si>
  <si>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</si>
  <si>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</si>
  <si>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</si>
  <si>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</si>
  <si>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</si>
  <si>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</si>
  <si>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</si>
  <si>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</si>
  <si>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</si>
  <si>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</si>
  <si>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</si>
  <si>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</si>
  <si>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</si>
  <si>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</si>
  <si>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</si>
  <si>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</si>
  <si>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</si>
  <si>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</si>
  <si>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</si>
  <si>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</si>
  <si>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</si>
  <si>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</si>
  <si>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</si>
  <si>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</si>
  <si>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</si>
  <si>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</si>
  <si>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</si>
  <si>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</si>
  <si>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</si>
  <si>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</si>
  <si>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</si>
  <si>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</si>
  <si>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</si>
  <si>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</si>
  <si>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</si>
  <si>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</si>
  <si>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</si>
  <si>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</si>
  <si>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</si>
  <si>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</si>
  <si>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</si>
  <si>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</si>
  <si>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</si>
  <si>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</si>
  <si>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</si>
  <si>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</si>
  <si>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</si>
  <si>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</si>
  <si>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</si>
  <si>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</si>
  <si>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</si>
  <si>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</si>
  <si>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</si>
  <si>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</si>
  <si>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</si>
  <si>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</si>
  <si>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</si>
  <si>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</si>
  <si>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</si>
  <si>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</si>
  <si>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</si>
  <si>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</si>
  <si>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</si>
  <si>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</si>
  <si>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</si>
  <si>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</si>
  <si>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</si>
  <si>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</si>
  <si>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</si>
  <si>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</si>
  <si>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</si>
  <si>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</si>
  <si>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</si>
  <si>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</si>
  <si>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</si>
  <si>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</si>
  <si>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</si>
  <si>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</si>
  <si>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</si>
  <si>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</si>
  <si>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</si>
  <si>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</si>
  <si>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</si>
  <si>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</si>
  <si>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</si>
  <si>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</si>
  <si>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</si>
  <si>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</si>
  <si>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</si>
  <si>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</si>
  <si>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</si>
  <si>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</si>
  <si>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</si>
  <si>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</si>
  <si>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</si>
  <si>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</si>
  <si>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</si>
  <si>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</si>
  <si>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</si>
  <si>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</si>
  <si>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</si>
  <si>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</si>
  <si>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неконсолидиран</t>
  </si>
  <si>
    <t>ИНФРА ХОЛДИНГ АД</t>
  </si>
  <si>
    <t>2.Мегалинк  ЕАД</t>
  </si>
  <si>
    <t>3Завод за стоманобетонови конструкции и изделия ЕООД</t>
  </si>
  <si>
    <t>4.Инфра Билдинг ЕООД</t>
  </si>
  <si>
    <t>5Витех строй ЕООД</t>
  </si>
  <si>
    <t>6Артескос 98  АД</t>
  </si>
  <si>
    <t>01.01.2014- 30.06.2014</t>
  </si>
  <si>
    <t>Дата на съставяне: 15.07.2014г.</t>
  </si>
  <si>
    <t xml:space="preserve">Дата на съставяне: 15.07.2014г.                           </t>
  </si>
  <si>
    <t>15.07.2014г.</t>
  </si>
  <si>
    <t xml:space="preserve">Дата  на съставяне: 15.07.2014г.                                                                                                        </t>
  </si>
  <si>
    <t>Дата на съставяне:15.07.2014г.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</si>
</sst>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B115" sqref="B11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866</v>
      </c>
      <c r="F3" s="216" t="s">
        <v>2</v>
      </c>
      <c r="G3" s="171"/>
      <c r="H3" s="459">
        <v>175443402</v>
      </c>
    </row>
    <row r="4" spans="1:8" ht="15">
      <c r="A4" s="575" t="s">
        <v>864</v>
      </c>
      <c r="B4" s="581"/>
      <c r="C4" s="581"/>
      <c r="D4" s="581"/>
      <c r="E4" s="460" t="s">
        <v>865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872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5</v>
      </c>
      <c r="D13" s="150">
        <v>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5</v>
      </c>
      <c r="D19" s="154">
        <f>SUM(D11:D18)</f>
        <v>7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-60615</v>
      </c>
      <c r="H27" s="153">
        <f>SUM(H28:H30)</f>
        <v>-64398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-60615</v>
      </c>
      <c r="H29" s="315">
        <v>-64398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3783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-397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-61012</v>
      </c>
      <c r="H33" s="153">
        <f>H27+H31+H32</f>
        <v>-60615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1094</v>
      </c>
      <c r="D34" s="154">
        <f>SUM(D35:D38)</f>
        <v>1094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1094</v>
      </c>
      <c r="D35" s="150">
        <v>1094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7423</v>
      </c>
      <c r="H36" s="153">
        <f>H25+H17+H33</f>
        <v>7820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1094</v>
      </c>
      <c r="D45" s="154">
        <f>D34+D39+D44</f>
        <v>1094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202</v>
      </c>
      <c r="D54" s="150">
        <v>202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1301</v>
      </c>
      <c r="D55" s="154">
        <f>D19+D20+D21+D27+D32+D45+D51+D53+D54</f>
        <v>1303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10588</v>
      </c>
      <c r="H61" s="153">
        <f>SUM(H62:H68)</f>
        <v>10284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10274</v>
      </c>
      <c r="H64" s="151">
        <v>9956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10</v>
      </c>
      <c r="H65" s="151">
        <v>29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296</v>
      </c>
      <c r="H66" s="151">
        <v>288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</v>
      </c>
      <c r="H67" s="151">
        <v>5</v>
      </c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>
        <v>3</v>
      </c>
      <c r="H68" s="151">
        <v>6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10588</v>
      </c>
      <c r="H71" s="160">
        <f>H59+H60+H61+H69+H70</f>
        <v>10284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10588</v>
      </c>
      <c r="H79" s="161">
        <f>H71+H74+H75+H76</f>
        <v>10284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16658</v>
      </c>
      <c r="D83" s="150">
        <v>16716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16658</v>
      </c>
      <c r="D84" s="154">
        <f>D83+D82+D78</f>
        <v>16716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52</v>
      </c>
      <c r="D88" s="150">
        <v>85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52</v>
      </c>
      <c r="D91" s="154">
        <f>SUM(D87:D90)</f>
        <v>85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16710</v>
      </c>
      <c r="D93" s="154">
        <f>D64+D75+D84+D91+D92</f>
        <v>16801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18011</v>
      </c>
      <c r="D94" s="163">
        <f>D93+D55</f>
        <v>18104</v>
      </c>
      <c r="E94" s="447" t="s">
        <v>269</v>
      </c>
      <c r="F94" s="288" t="s">
        <v>270</v>
      </c>
      <c r="G94" s="164">
        <f>G36+G39+G55+G79</f>
        <v>18011</v>
      </c>
      <c r="H94" s="164">
        <f>H36+H39+H55+H79</f>
        <v>18104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861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873</v>
      </c>
      <c r="B98" s="430"/>
      <c r="C98" s="579" t="s">
        <v>862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859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B48" sqref="B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01.01.2014- 30.06.2014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</v>
      </c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83</v>
      </c>
      <c r="D10" s="45">
        <v>62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2</v>
      </c>
      <c r="D11" s="45">
        <v>2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132</v>
      </c>
      <c r="D12" s="45">
        <v>111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16</v>
      </c>
      <c r="D13" s="45">
        <v>10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13</v>
      </c>
      <c r="D16" s="46">
        <v>41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248</v>
      </c>
      <c r="D19" s="48">
        <f>SUM(D9:D15)+D16</f>
        <v>226</v>
      </c>
      <c r="E19" s="303" t="s">
        <v>315</v>
      </c>
      <c r="F19" s="549" t="s">
        <v>316</v>
      </c>
      <c r="G19" s="547">
        <v>185</v>
      </c>
      <c r="H19" s="547">
        <v>81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4374</v>
      </c>
    </row>
    <row r="22" spans="1:8" ht="24">
      <c r="A22" s="303" t="s">
        <v>322</v>
      </c>
      <c r="B22" s="304" t="s">
        <v>323</v>
      </c>
      <c r="C22" s="45">
        <v>334</v>
      </c>
      <c r="D22" s="45">
        <v>376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185</v>
      </c>
      <c r="H24" s="545">
        <f>SUM(H19:H23)</f>
        <v>4455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334</v>
      </c>
      <c r="D26" s="48">
        <f>SUM(D22:D25)</f>
        <v>376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582</v>
      </c>
      <c r="D28" s="49">
        <f>D26+D19</f>
        <v>602</v>
      </c>
      <c r="E28" s="126" t="s">
        <v>337</v>
      </c>
      <c r="F28" s="551" t="s">
        <v>338</v>
      </c>
      <c r="G28" s="545">
        <f>G13+G15+G24</f>
        <v>185</v>
      </c>
      <c r="H28" s="545">
        <f>H13+H15+H24</f>
        <v>4455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3853</v>
      </c>
      <c r="E30" s="126" t="s">
        <v>341</v>
      </c>
      <c r="F30" s="551" t="s">
        <v>342</v>
      </c>
      <c r="G30" s="52">
        <f>IF((C28-G28)&gt;0,C28-G28,0)</f>
        <v>397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582</v>
      </c>
      <c r="D33" s="48">
        <f>D28-D31+D32</f>
        <v>602</v>
      </c>
      <c r="E33" s="126" t="s">
        <v>351</v>
      </c>
      <c r="F33" s="551" t="s">
        <v>352</v>
      </c>
      <c r="G33" s="52">
        <f>G32-G31+G28</f>
        <v>185</v>
      </c>
      <c r="H33" s="52">
        <f>H32-H31+H28</f>
        <v>4455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3853</v>
      </c>
      <c r="E34" s="127" t="s">
        <v>355</v>
      </c>
      <c r="F34" s="551" t="s">
        <v>356</v>
      </c>
      <c r="G34" s="545">
        <f>IF((C33-G33)&gt;0,C33-G33,0)</f>
        <v>397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3853</v>
      </c>
      <c r="E39" s="312" t="s">
        <v>367</v>
      </c>
      <c r="F39" s="555" t="s">
        <v>368</v>
      </c>
      <c r="G39" s="556">
        <f>IF(G34&gt;0,IF(C35+G34&lt;0,0,C35+G34),IF(C34-C35&lt;0,C35-C34,0))</f>
        <v>397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3853</v>
      </c>
      <c r="E41" s="126" t="s">
        <v>374</v>
      </c>
      <c r="F41" s="568" t="s">
        <v>375</v>
      </c>
      <c r="G41" s="51">
        <f>IF(C39=0,IF(G39-G40&gt;0,G39-G40+C40,0),IF(C39-C40&lt;0,C40-C39+G40,0))</f>
        <v>397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582</v>
      </c>
      <c r="D42" s="52">
        <f>D33+D35+D39</f>
        <v>4455</v>
      </c>
      <c r="E42" s="127" t="s">
        <v>378</v>
      </c>
      <c r="F42" s="128" t="s">
        <v>379</v>
      </c>
      <c r="G42" s="52">
        <f>G39+G33</f>
        <v>582</v>
      </c>
      <c r="H42" s="52">
        <f>H39+H33</f>
        <v>4455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875</v>
      </c>
      <c r="C48" s="425" t="s">
        <v>815</v>
      </c>
      <c r="D48" s="582" t="s">
        <v>863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860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6">
      <selection activeCell="C53" sqref="C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01.01.2014- 30.06.2014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-74</v>
      </c>
      <c r="D11" s="53">
        <v>-84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-156</v>
      </c>
      <c r="D13" s="53">
        <v>-65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-16</v>
      </c>
      <c r="D15" s="53">
        <v>-8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-21</v>
      </c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-267</v>
      </c>
      <c r="D20" s="54">
        <f>SUM(D10:D19)</f>
        <v>-157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-501</v>
      </c>
      <c r="D24" s="53">
        <v>4696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742</v>
      </c>
      <c r="D25" s="53">
        <v>-4619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2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>
        <v>4383</v>
      </c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243</v>
      </c>
      <c r="D32" s="54">
        <f>SUM(D22:D31)</f>
        <v>4460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392</v>
      </c>
      <c r="D36" s="53">
        <v>443</v>
      </c>
      <c r="E36" s="129"/>
      <c r="F36" s="129"/>
    </row>
    <row r="37" spans="1:6" ht="12">
      <c r="A37" s="331" t="s">
        <v>435</v>
      </c>
      <c r="B37" s="332" t="s">
        <v>436</v>
      </c>
      <c r="C37" s="53">
        <v>-406</v>
      </c>
      <c r="D37" s="53">
        <v>-4618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2</v>
      </c>
      <c r="D39" s="53">
        <v>1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>
        <v>-4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-12</v>
      </c>
      <c r="D42" s="54">
        <f>SUM(D34:D41)</f>
        <v>-4178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-36</v>
      </c>
      <c r="D43" s="54">
        <f>D42+D32+D20</f>
        <v>125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88</v>
      </c>
      <c r="D44" s="131">
        <v>33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52</v>
      </c>
      <c r="D45" s="54">
        <f>D44+D43</f>
        <v>158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874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862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859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42" sqref="B42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01.01.2014- 30.06.2014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3783</v>
      </c>
      <c r="J11" s="57">
        <f>'справка №1-БАЛАНС'!H29+'справка №1-БАЛАНС'!H32</f>
        <v>-64398</v>
      </c>
      <c r="K11" s="59"/>
      <c r="L11" s="343">
        <f>SUM(C11:K11)</f>
        <v>7820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-3783</v>
      </c>
      <c r="J12" s="58">
        <f t="shared" si="0"/>
        <v>3783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>
        <v>-3783</v>
      </c>
      <c r="J14" s="59">
        <v>3783</v>
      </c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-60615</v>
      </c>
      <c r="K15" s="60">
        <f t="shared" si="2"/>
        <v>0</v>
      </c>
      <c r="L15" s="343">
        <f t="shared" si="1"/>
        <v>7820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-397</v>
      </c>
      <c r="K16" s="59"/>
      <c r="L16" s="343">
        <f t="shared" si="1"/>
        <v>-397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-61012</v>
      </c>
      <c r="K29" s="58">
        <f t="shared" si="6"/>
        <v>0</v>
      </c>
      <c r="L29" s="343">
        <f t="shared" si="1"/>
        <v>7423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-61012</v>
      </c>
      <c r="K32" s="58">
        <f t="shared" si="7"/>
        <v>0</v>
      </c>
      <c r="L32" s="343">
        <f t="shared" si="1"/>
        <v>7423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876</v>
      </c>
      <c r="B38" s="573" t="s">
        <v>862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860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R47" sqref="R47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01.01.2014- 30.06.2014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59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7" t="s">
        <v>526</v>
      </c>
      <c r="R5" s="597" t="s">
        <v>527</v>
      </c>
    </row>
    <row r="6" spans="1:18" s="99" customFormat="1" ht="48">
      <c r="A6" s="608"/>
      <c r="B6" s="609"/>
      <c r="C6" s="60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8"/>
      <c r="R6" s="59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24</v>
      </c>
      <c r="L14" s="64">
        <v>2</v>
      </c>
      <c r="M14" s="64"/>
      <c r="N14" s="73">
        <f t="shared" si="4"/>
        <v>26</v>
      </c>
      <c r="O14" s="64"/>
      <c r="P14" s="64"/>
      <c r="Q14" s="73">
        <f t="shared" si="0"/>
        <v>26</v>
      </c>
      <c r="R14" s="73">
        <f t="shared" si="1"/>
        <v>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25</v>
      </c>
      <c r="L17" s="74">
        <f>SUM(L9:L16)</f>
        <v>2</v>
      </c>
      <c r="M17" s="74">
        <f>SUM(M9:M16)</f>
        <v>0</v>
      </c>
      <c r="N17" s="73">
        <f t="shared" si="4"/>
        <v>27</v>
      </c>
      <c r="O17" s="74">
        <f>SUM(O9:O16)</f>
        <v>0</v>
      </c>
      <c r="P17" s="74">
        <f>SUM(P9:P16)</f>
        <v>0</v>
      </c>
      <c r="Q17" s="73">
        <f t="shared" si="5"/>
        <v>27</v>
      </c>
      <c r="R17" s="73">
        <f t="shared" si="6"/>
        <v>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43758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43758</v>
      </c>
      <c r="H27" s="69">
        <f t="shared" si="8"/>
        <v>0</v>
      </c>
      <c r="I27" s="69">
        <f t="shared" si="8"/>
        <v>42664</v>
      </c>
      <c r="J27" s="70">
        <f t="shared" si="3"/>
        <v>1094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43758</v>
      </c>
      <c r="E28" s="188"/>
      <c r="F28" s="188"/>
      <c r="G28" s="73">
        <f t="shared" si="2"/>
        <v>43758</v>
      </c>
      <c r="H28" s="64"/>
      <c r="I28" s="64">
        <v>42664</v>
      </c>
      <c r="J28" s="73">
        <f t="shared" si="3"/>
        <v>1094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43758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43758</v>
      </c>
      <c r="H38" s="74">
        <f t="shared" si="12"/>
        <v>0</v>
      </c>
      <c r="I38" s="74">
        <f t="shared" si="12"/>
        <v>42664</v>
      </c>
      <c r="J38" s="73">
        <f t="shared" si="3"/>
        <v>1094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43792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43792</v>
      </c>
      <c r="H40" s="436">
        <f t="shared" si="13"/>
        <v>0</v>
      </c>
      <c r="I40" s="436">
        <f t="shared" si="13"/>
        <v>42664</v>
      </c>
      <c r="J40" s="436">
        <f t="shared" si="13"/>
        <v>1128</v>
      </c>
      <c r="K40" s="436">
        <f t="shared" si="13"/>
        <v>27</v>
      </c>
      <c r="L40" s="436">
        <f t="shared" si="13"/>
        <v>2</v>
      </c>
      <c r="M40" s="436">
        <f t="shared" si="13"/>
        <v>0</v>
      </c>
      <c r="N40" s="436">
        <f t="shared" si="13"/>
        <v>29</v>
      </c>
      <c r="O40" s="436">
        <f t="shared" si="13"/>
        <v>0</v>
      </c>
      <c r="P40" s="436">
        <f t="shared" si="13"/>
        <v>0</v>
      </c>
      <c r="Q40" s="436">
        <f t="shared" si="13"/>
        <v>29</v>
      </c>
      <c r="R40" s="436">
        <f t="shared" si="13"/>
        <v>1099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877</v>
      </c>
      <c r="C44" s="353"/>
      <c r="D44" s="354"/>
      <c r="E44" s="354"/>
      <c r="F44" s="354"/>
      <c r="G44" s="350"/>
      <c r="H44" s="595" t="s">
        <v>862</v>
      </c>
      <c r="I44" s="596"/>
      <c r="J44" s="596"/>
      <c r="K44" s="596"/>
      <c r="L44" s="595"/>
      <c r="M44" s="596"/>
      <c r="N44" s="596"/>
      <c r="O44" s="595" t="s">
        <v>858</v>
      </c>
      <c r="P44" s="596"/>
      <c r="Q44" s="596"/>
      <c r="R44" s="59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C111" sqref="C111:F111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01.01.2014- 30.06.2014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202</v>
      </c>
      <c r="D21" s="107"/>
      <c r="E21" s="119">
        <f t="shared" si="0"/>
        <v>202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16652</v>
      </c>
      <c r="D24" s="118">
        <f>SUM(D25:D27)</f>
        <v>16652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16652</v>
      </c>
      <c r="D25" s="107">
        <v>16652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16652</v>
      </c>
      <c r="D43" s="103">
        <f>D24+D28+D29+D31+D30+D32+D33+D38</f>
        <v>16652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16854</v>
      </c>
      <c r="D44" s="102">
        <f>D43+D21+D19+D9</f>
        <v>16652</v>
      </c>
      <c r="E44" s="117">
        <f>E43+E21+E19+E9</f>
        <v>202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10588</v>
      </c>
      <c r="D85" s="103">
        <f>SUM(D86:D90)+D94</f>
        <v>10588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10274</v>
      </c>
      <c r="D86" s="107">
        <v>10274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10</v>
      </c>
      <c r="D87" s="107">
        <v>10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296</v>
      </c>
      <c r="D89" s="107">
        <v>296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</v>
      </c>
      <c r="D90" s="102">
        <f>SUM(D91:D93)</f>
        <v>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3</v>
      </c>
      <c r="D93" s="107">
        <v>3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5</v>
      </c>
      <c r="D94" s="107">
        <v>5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10588</v>
      </c>
      <c r="D96" s="103">
        <f>D85+D80+D75+D71+D95</f>
        <v>10588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10588</v>
      </c>
      <c r="D97" s="103">
        <f>D96+D68+D66</f>
        <v>10588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45601</v>
      </c>
      <c r="D104" s="107"/>
      <c r="E104" s="107"/>
      <c r="F104" s="124">
        <f>C104+D104-E104</f>
        <v>45601</v>
      </c>
    </row>
    <row r="105" spans="1:16" ht="12">
      <c r="A105" s="410" t="s">
        <v>773</v>
      </c>
      <c r="B105" s="393" t="s">
        <v>774</v>
      </c>
      <c r="C105" s="102">
        <f>SUM(C102:C104)</f>
        <v>45601</v>
      </c>
      <c r="D105" s="102">
        <f>SUM(D102:D104)</f>
        <v>0</v>
      </c>
      <c r="E105" s="102">
        <f>SUM(E102:E104)</f>
        <v>0</v>
      </c>
      <c r="F105" s="102">
        <f>SUM(F102:F104)</f>
        <v>45601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873</v>
      </c>
      <c r="B109" s="615"/>
      <c r="C109" s="595" t="s">
        <v>862</v>
      </c>
      <c r="D109" s="596"/>
      <c r="E109" s="596"/>
      <c r="F109" s="59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859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6" sqref="B3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01.01.2014- 30.06.2014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877</v>
      </c>
      <c r="B30" s="621"/>
      <c r="C30" s="621"/>
      <c r="D30" s="457" t="s">
        <v>815</v>
      </c>
      <c r="E30" s="620" t="s">
        <v>863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860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8">
      <selection activeCell="C163" sqref="C16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01.01.2014- 30.06.2014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 aca="true" t="shared" si="0" ref="F12:F17">C12-E12</f>
        <v>31223</v>
      </c>
    </row>
    <row r="13" spans="1:6" ht="12.75">
      <c r="A13" s="35" t="s">
        <v>867</v>
      </c>
      <c r="B13" s="36"/>
      <c r="C13" s="439">
        <v>5085</v>
      </c>
      <c r="D13" s="572">
        <v>1</v>
      </c>
      <c r="E13" s="439"/>
      <c r="F13" s="441">
        <f t="shared" si="0"/>
        <v>5085</v>
      </c>
    </row>
    <row r="14" spans="1:6" ht="25.5">
      <c r="A14" s="35" t="s">
        <v>868</v>
      </c>
      <c r="B14" s="36"/>
      <c r="C14" s="439">
        <v>6356</v>
      </c>
      <c r="D14" s="572">
        <v>1</v>
      </c>
      <c r="E14" s="439"/>
      <c r="F14" s="441">
        <f t="shared" si="0"/>
        <v>6356</v>
      </c>
    </row>
    <row r="15" spans="1:6" ht="12.75">
      <c r="A15" s="35" t="s">
        <v>869</v>
      </c>
      <c r="B15" s="36"/>
      <c r="C15" s="439">
        <v>1</v>
      </c>
      <c r="D15" s="572">
        <v>1</v>
      </c>
      <c r="E15" s="439"/>
      <c r="F15" s="441">
        <f t="shared" si="0"/>
        <v>1</v>
      </c>
    </row>
    <row r="16" spans="1:6" ht="12.75">
      <c r="A16" s="506" t="s">
        <v>870</v>
      </c>
      <c r="C16" s="506">
        <v>1</v>
      </c>
      <c r="D16" s="574">
        <v>1</v>
      </c>
      <c r="F16" s="506">
        <f t="shared" si="0"/>
        <v>1</v>
      </c>
    </row>
    <row r="17" spans="1:6" ht="12.75">
      <c r="A17" s="35" t="s">
        <v>871</v>
      </c>
      <c r="B17" s="36"/>
      <c r="C17" s="439">
        <v>1092</v>
      </c>
      <c r="D17" s="572">
        <v>0.83</v>
      </c>
      <c r="E17" s="439"/>
      <c r="F17" s="441">
        <f t="shared" si="0"/>
        <v>1092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43758</v>
      </c>
      <c r="D27" s="427"/>
      <c r="E27" s="427">
        <f>SUM(E12:E26)</f>
        <v>0</v>
      </c>
      <c r="F27" s="440">
        <f>SUM(F12:F26)</f>
        <v>43758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43758</v>
      </c>
      <c r="D79" s="427"/>
      <c r="E79" s="427">
        <f>E78+E61+E44+E27</f>
        <v>0</v>
      </c>
      <c r="F79" s="440">
        <f>F78+F61+F44+F27</f>
        <v>43758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877</v>
      </c>
      <c r="B151" s="451"/>
      <c r="C151" s="595" t="s">
        <v>862</v>
      </c>
      <c r="D151" s="596"/>
      <c r="E151" s="596"/>
      <c r="F151" s="596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859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2014-07-25T10:44:05Z</cp:lastPrinted>
  <dcterms:created xsi:type="dcterms:W3CDTF">2000-06-29T12:02:40Z</dcterms:created>
  <dcterms:modified xsi:type="dcterms:W3CDTF">2015-07-17T06:44:56Z</dcterms:modified>
  <cp:category/>
  <cp:version/>
  <cp:contentType/>
  <cp:contentStatus/>
</cp:coreProperties>
</file>